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Sheet1" sheetId="1" r:id="rId1"/>
    <sheet name="Sheet 2" sheetId="2" r:id="rId2"/>
    <sheet name="Sheet 3" sheetId="3" r:id="rId3"/>
  </sheets>
  <definedNames/>
  <calcPr fullCalcOnLoad="1"/>
</workbook>
</file>

<file path=xl/sharedStrings.xml><?xml version="1.0" encoding="utf-8"?>
<sst xmlns="http://schemas.openxmlformats.org/spreadsheetml/2006/main" count="119" uniqueCount="79">
  <si>
    <t>Activity</t>
  </si>
  <si>
    <t>All Mean</t>
  </si>
  <si>
    <t>Difference</t>
  </si>
  <si>
    <t>All UCL</t>
  </si>
  <si>
    <t>ATV All Positions</t>
  </si>
  <si>
    <t>18/13</t>
  </si>
  <si>
    <t>ATV Lead Position Only</t>
  </si>
  <si>
    <t>Motorcycle All Positions</t>
  </si>
  <si>
    <t>33/20</t>
  </si>
  <si>
    <t>29/16</t>
  </si>
  <si>
    <t>Motorcycle Lead Position Only</t>
  </si>
  <si>
    <t>9/6</t>
  </si>
  <si>
    <t>9/5</t>
  </si>
  <si>
    <t>8/4</t>
  </si>
  <si>
    <t>SUV All Positions</t>
  </si>
  <si>
    <t>29/11</t>
  </si>
  <si>
    <t>27/9</t>
  </si>
  <si>
    <t>SUV Lead Position Only</t>
  </si>
  <si>
    <t>15/6</t>
  </si>
  <si>
    <t>14/5</t>
  </si>
  <si>
    <t>Camping</t>
  </si>
  <si>
    <t>10/2</t>
  </si>
  <si>
    <t>11/2</t>
  </si>
  <si>
    <t>Hiking</t>
  </si>
  <si>
    <t>11/5</t>
  </si>
  <si>
    <t>Staging at Oak Flat</t>
  </si>
  <si>
    <t>13/8</t>
  </si>
  <si>
    <t>10/5</t>
  </si>
  <si>
    <t>Staging at Section 8</t>
  </si>
  <si>
    <t>16/10</t>
  </si>
  <si>
    <t>14/9</t>
  </si>
  <si>
    <t>11/8</t>
  </si>
  <si>
    <t>5/3</t>
  </si>
  <si>
    <t>Staging in CCMA</t>
  </si>
  <si>
    <t>Sleeping</t>
  </si>
  <si>
    <t>0/0</t>
  </si>
  <si>
    <t>Vacuum</t>
  </si>
  <si>
    <t>9/4</t>
  </si>
  <si>
    <t>Vehicle Wash</t>
  </si>
  <si>
    <t>11/6</t>
  </si>
  <si>
    <t>10/6</t>
  </si>
  <si>
    <t>Comparison of Mean and 95% UCL for All Data and Only Winter Open Season Data - Adult</t>
  </si>
  <si>
    <t>Comparison of Mean and 95% UCL for All Data and Only Winter Open Season Data - Child</t>
  </si>
  <si>
    <t>No. Valid Data - All/Winter</t>
  </si>
  <si>
    <t>No. Detected Data - All/Winter</t>
  </si>
  <si>
    <t>Winter Mean</t>
  </si>
  <si>
    <t>Ratio Winter to All Mean</t>
  </si>
  <si>
    <t>Winter UCL</t>
  </si>
  <si>
    <t>Ratio Winter to All UCL</t>
  </si>
  <si>
    <t>17/10</t>
  </si>
  <si>
    <t>29/17</t>
  </si>
  <si>
    <t>28/16</t>
  </si>
  <si>
    <t>25/9</t>
  </si>
  <si>
    <t>24/8</t>
  </si>
  <si>
    <t>12/2</t>
  </si>
  <si>
    <t>13/5</t>
  </si>
  <si>
    <t>12/4</t>
  </si>
  <si>
    <t>Comparison of Mean and 95% UCL for All Data and Only Winter Open Season Data - Riding Positions</t>
  </si>
  <si>
    <t>Position</t>
  </si>
  <si>
    <t>Adult Lead</t>
  </si>
  <si>
    <t>Adult First Trailing</t>
  </si>
  <si>
    <t>Adult Second Trailing</t>
  </si>
  <si>
    <t>Child Lead</t>
  </si>
  <si>
    <t>Child First Trailing</t>
  </si>
  <si>
    <t>Child Second Trailing</t>
  </si>
  <si>
    <t>41/20</t>
  </si>
  <si>
    <t>35/17</t>
  </si>
  <si>
    <t>37/20</t>
  </si>
  <si>
    <t>34/17</t>
  </si>
  <si>
    <t>16/9</t>
  </si>
  <si>
    <t>36/17</t>
  </si>
  <si>
    <t>33/14</t>
  </si>
  <si>
    <t>31/14</t>
  </si>
  <si>
    <t>Percentage Winter Samples to All Samples</t>
  </si>
  <si>
    <t>0.50</t>
  </si>
  <si>
    <t>Percentage Winter Detected to All Detected</t>
  </si>
  <si>
    <t>0.20</t>
  </si>
  <si>
    <t>0.60</t>
  </si>
  <si>
    <t>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</si>
</sst>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2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29.8515625" style="0" customWidth="1"/>
    <col min="2" max="3" width="14.00390625" style="0" customWidth="1"/>
    <col min="4" max="5" width="13.421875" style="0" customWidth="1"/>
    <col min="6" max="6" width="10.00390625" style="0" customWidth="1"/>
    <col min="7" max="7" width="12.28125" style="0" customWidth="1"/>
    <col min="8" max="8" width="10.421875" style="0" customWidth="1"/>
    <col min="9" max="9" width="3.28125" style="0" customWidth="1"/>
    <col min="11" max="11" width="2.8515625" style="0" customWidth="1"/>
    <col min="13" max="13" width="10.140625" style="0" customWidth="1"/>
    <col min="14" max="14" width="10.7109375" style="0" customWidth="1"/>
    <col min="15" max="15" width="2.8515625" style="0" customWidth="1"/>
    <col min="17" max="17" width="3.140625" style="0" customWidth="1"/>
  </cols>
  <sheetData>
    <row r="1" spans="1:13" ht="12.75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3" spans="1:17" ht="51">
      <c r="A3" s="11" t="s">
        <v>0</v>
      </c>
      <c r="B3" s="15" t="s">
        <v>43</v>
      </c>
      <c r="C3" s="15" t="s">
        <v>73</v>
      </c>
      <c r="D3" s="15" t="s">
        <v>44</v>
      </c>
      <c r="E3" s="15" t="s">
        <v>75</v>
      </c>
      <c r="F3" s="16" t="s">
        <v>1</v>
      </c>
      <c r="G3" s="16" t="s">
        <v>45</v>
      </c>
      <c r="H3" s="16" t="s">
        <v>2</v>
      </c>
      <c r="I3" s="16"/>
      <c r="J3" s="15" t="s">
        <v>46</v>
      </c>
      <c r="K3" s="15"/>
      <c r="L3" s="16" t="s">
        <v>3</v>
      </c>
      <c r="M3" s="16" t="s">
        <v>47</v>
      </c>
      <c r="N3" s="16" t="s">
        <v>2</v>
      </c>
      <c r="O3" s="16"/>
      <c r="P3" s="15" t="s">
        <v>48</v>
      </c>
      <c r="Q3" s="15"/>
    </row>
    <row r="4" spans="1:17" ht="12.75">
      <c r="A4" s="8"/>
      <c r="B4" s="9"/>
      <c r="C4" s="9"/>
      <c r="D4" s="9"/>
      <c r="E4" s="9"/>
      <c r="F4" s="8"/>
      <c r="G4" s="8"/>
      <c r="H4" s="8"/>
      <c r="I4" s="8"/>
      <c r="J4" s="10"/>
      <c r="K4" s="8"/>
      <c r="L4" s="8"/>
      <c r="M4" s="8"/>
      <c r="N4" s="8"/>
      <c r="O4" s="8"/>
      <c r="P4" s="8"/>
      <c r="Q4" s="8"/>
    </row>
    <row r="5" spans="1:17" ht="12.75">
      <c r="A5" s="11" t="s">
        <v>4</v>
      </c>
      <c r="B5" s="9" t="s">
        <v>5</v>
      </c>
      <c r="C5" s="18">
        <f>SUM(13/18)</f>
        <v>0.7222222222222222</v>
      </c>
      <c r="D5" s="9" t="s">
        <v>5</v>
      </c>
      <c r="E5" s="18">
        <f>SUM(13/18)</f>
        <v>0.7222222222222222</v>
      </c>
      <c r="F5" s="10">
        <v>0.3174</v>
      </c>
      <c r="G5" s="10">
        <v>0.357</v>
      </c>
      <c r="H5" s="8">
        <f>SUM(F5-G5)</f>
        <v>-0.03959999999999997</v>
      </c>
      <c r="I5" s="8"/>
      <c r="J5" s="12">
        <f>SUM(G5/F5)</f>
        <v>1.1247637051039696</v>
      </c>
      <c r="K5" s="8"/>
      <c r="L5" s="10">
        <v>0.607</v>
      </c>
      <c r="M5" s="10">
        <v>2.095</v>
      </c>
      <c r="N5" s="10">
        <f>SUM(M5-L5)</f>
        <v>1.4880000000000002</v>
      </c>
      <c r="O5" s="10"/>
      <c r="P5" s="12">
        <f>SUM(M5/L5)</f>
        <v>3.451400329489292</v>
      </c>
      <c r="Q5" s="8"/>
    </row>
    <row r="6" spans="1:17" ht="12.75">
      <c r="A6" s="11" t="s">
        <v>6</v>
      </c>
      <c r="B6" s="13" t="s">
        <v>11</v>
      </c>
      <c r="C6" s="18">
        <f>SUM(6/9)</f>
        <v>0.6666666666666666</v>
      </c>
      <c r="D6" s="13" t="s">
        <v>11</v>
      </c>
      <c r="E6" s="18">
        <f>SUM(6/9)</f>
        <v>0.6666666666666666</v>
      </c>
      <c r="F6" s="10">
        <v>0.0624</v>
      </c>
      <c r="G6" s="10">
        <v>0.0512</v>
      </c>
      <c r="H6" s="8">
        <f>SUM(F6-G6)</f>
        <v>0.011199999999999995</v>
      </c>
      <c r="I6" s="8"/>
      <c r="J6" s="12">
        <f>SUM(G6/F6)</f>
        <v>0.8205128205128206</v>
      </c>
      <c r="K6" s="8"/>
      <c r="L6" s="10">
        <v>0.133</v>
      </c>
      <c r="M6" s="10">
        <v>0.123</v>
      </c>
      <c r="N6" s="10">
        <f>SUM(M6-L6)</f>
        <v>-0.010000000000000009</v>
      </c>
      <c r="O6" s="10"/>
      <c r="P6" s="12">
        <f>SUM(M6/L6)</f>
        <v>0.9248120300751879</v>
      </c>
      <c r="Q6" s="8"/>
    </row>
    <row r="7" spans="1:17" ht="12.75">
      <c r="A7" s="11"/>
      <c r="B7" s="13"/>
      <c r="C7" s="13"/>
      <c r="D7" s="9"/>
      <c r="E7" s="9"/>
      <c r="F7" s="10"/>
      <c r="G7" s="10"/>
      <c r="H7" s="8"/>
      <c r="I7" s="8"/>
      <c r="J7" s="12"/>
      <c r="K7" s="8"/>
      <c r="L7" s="10"/>
      <c r="M7" s="10"/>
      <c r="N7" s="8"/>
      <c r="O7" s="8"/>
      <c r="P7" s="12"/>
      <c r="Q7" s="8"/>
    </row>
    <row r="8" spans="1:17" ht="12.75">
      <c r="A8" s="11" t="s">
        <v>7</v>
      </c>
      <c r="B8" s="14" t="s">
        <v>8</v>
      </c>
      <c r="C8" s="18">
        <f>SUM(20/33)</f>
        <v>0.6060606060606061</v>
      </c>
      <c r="D8" s="9" t="s">
        <v>9</v>
      </c>
      <c r="E8" s="18">
        <f>SUM(16/29)</f>
        <v>0.5517241379310345</v>
      </c>
      <c r="F8" s="10">
        <v>0.3071</v>
      </c>
      <c r="G8" s="10">
        <v>0.197</v>
      </c>
      <c r="H8" s="8">
        <f>SUM(F8-G8)</f>
        <v>0.11009999999999998</v>
      </c>
      <c r="I8" s="8"/>
      <c r="J8" s="12">
        <f>SUM(G8/F8)</f>
        <v>0.6414848583523283</v>
      </c>
      <c r="K8" s="8"/>
      <c r="L8" s="10">
        <v>0.5045</v>
      </c>
      <c r="M8" s="10">
        <v>0.221</v>
      </c>
      <c r="N8" s="10">
        <f>SUM(M8-L8)</f>
        <v>-0.2835</v>
      </c>
      <c r="O8" s="10"/>
      <c r="P8" s="12">
        <f>SUM(M8/L8)</f>
        <v>0.4380574826560952</v>
      </c>
      <c r="Q8" s="8"/>
    </row>
    <row r="9" spans="1:17" ht="12.75">
      <c r="A9" s="11" t="s">
        <v>10</v>
      </c>
      <c r="B9" s="13" t="s">
        <v>12</v>
      </c>
      <c r="C9" s="18">
        <f>SUM(5/9)</f>
        <v>0.5555555555555556</v>
      </c>
      <c r="D9" s="13" t="s">
        <v>13</v>
      </c>
      <c r="E9" s="13" t="s">
        <v>74</v>
      </c>
      <c r="F9" s="10">
        <v>0.0329</v>
      </c>
      <c r="G9" s="10">
        <v>0.041</v>
      </c>
      <c r="H9" s="8">
        <f>SUM(F9-G9)</f>
        <v>-0.008100000000000003</v>
      </c>
      <c r="I9" s="8"/>
      <c r="J9" s="12">
        <f>SUM(G9/F9)</f>
        <v>1.2462006079027357</v>
      </c>
      <c r="K9" s="8"/>
      <c r="L9" s="10">
        <v>0.0469</v>
      </c>
      <c r="M9" s="10">
        <v>0.0695</v>
      </c>
      <c r="N9" s="10">
        <f>SUM(M9-L9)</f>
        <v>0.02260000000000001</v>
      </c>
      <c r="O9" s="10"/>
      <c r="P9" s="12">
        <f>SUM(M9/L9)</f>
        <v>1.4818763326226014</v>
      </c>
      <c r="Q9" s="8"/>
    </row>
    <row r="10" spans="1:17" ht="12.75">
      <c r="A10" s="11"/>
      <c r="B10" s="14"/>
      <c r="C10" s="14"/>
      <c r="D10" s="13"/>
      <c r="E10" s="13"/>
      <c r="F10" s="10"/>
      <c r="G10" s="10"/>
      <c r="H10" s="8"/>
      <c r="I10" s="8"/>
      <c r="J10" s="12"/>
      <c r="K10" s="8"/>
      <c r="L10" s="10"/>
      <c r="M10" s="10"/>
      <c r="N10" s="8"/>
      <c r="O10" s="8"/>
      <c r="P10" s="12"/>
      <c r="Q10" s="8"/>
    </row>
    <row r="11" spans="1:17" ht="12.75">
      <c r="A11" s="11" t="s">
        <v>14</v>
      </c>
      <c r="B11" s="14" t="s">
        <v>15</v>
      </c>
      <c r="C11" s="18">
        <f>SUM(11/29)</f>
        <v>0.3793103448275862</v>
      </c>
      <c r="D11" s="13" t="s">
        <v>16</v>
      </c>
      <c r="E11" s="18">
        <f>SUM(9/27)</f>
        <v>0.3333333333333333</v>
      </c>
      <c r="F11" s="10">
        <v>0.1841</v>
      </c>
      <c r="G11" s="10">
        <v>0.225</v>
      </c>
      <c r="H11" s="8">
        <f>SUM(F11-G11)</f>
        <v>-0.04089999999999999</v>
      </c>
      <c r="I11" s="8"/>
      <c r="J11" s="12">
        <f>SUM(G11/F11)</f>
        <v>1.222161868549701</v>
      </c>
      <c r="K11" s="8"/>
      <c r="L11" s="10">
        <v>0.3146</v>
      </c>
      <c r="M11" s="10">
        <v>0.484</v>
      </c>
      <c r="N11" s="10">
        <f>SUM(M11-L11)</f>
        <v>0.1694</v>
      </c>
      <c r="O11" s="8"/>
      <c r="P11" s="12">
        <f>SUM(M11/L11)</f>
        <v>1.5384615384615385</v>
      </c>
      <c r="Q11" s="8"/>
    </row>
    <row r="12" spans="1:17" ht="12.75">
      <c r="A12" s="11" t="s">
        <v>17</v>
      </c>
      <c r="B12" s="14" t="s">
        <v>18</v>
      </c>
      <c r="C12" s="18">
        <f>SUM(6/15)</f>
        <v>0.4</v>
      </c>
      <c r="D12" s="13" t="s">
        <v>19</v>
      </c>
      <c r="E12" s="18">
        <f>SUM(5/14)</f>
        <v>0.35714285714285715</v>
      </c>
      <c r="F12" s="10">
        <v>0.104</v>
      </c>
      <c r="G12" s="10">
        <v>0.0913</v>
      </c>
      <c r="H12" s="8">
        <f>SUM(F12-G12)</f>
        <v>0.012699999999999989</v>
      </c>
      <c r="I12" s="8"/>
      <c r="J12" s="12">
        <f>SUM(G12/F12)</f>
        <v>0.8778846153846155</v>
      </c>
      <c r="K12" s="8"/>
      <c r="L12" s="10">
        <v>0.134</v>
      </c>
      <c r="M12" s="10">
        <v>0.138</v>
      </c>
      <c r="N12" s="10">
        <f>SUM(M12-L12)</f>
        <v>0.0040000000000000036</v>
      </c>
      <c r="O12" s="8"/>
      <c r="P12" s="12">
        <f>SUM(M12/L12)</f>
        <v>1.0298507462686568</v>
      </c>
      <c r="Q12" s="8"/>
    </row>
    <row r="13" spans="1:17" ht="12.75">
      <c r="A13" s="11"/>
      <c r="B13" s="14"/>
      <c r="C13" s="14"/>
      <c r="D13" s="13"/>
      <c r="E13" s="13"/>
      <c r="F13" s="10"/>
      <c r="G13" s="10"/>
      <c r="H13" s="8"/>
      <c r="I13" s="8"/>
      <c r="J13" s="12"/>
      <c r="K13" s="8"/>
      <c r="L13" s="10"/>
      <c r="M13" s="10"/>
      <c r="N13" s="8"/>
      <c r="O13" s="8"/>
      <c r="P13" s="12"/>
      <c r="Q13" s="8"/>
    </row>
    <row r="14" spans="1:17" ht="12.75">
      <c r="A14" s="11" t="s">
        <v>20</v>
      </c>
      <c r="B14" s="13" t="s">
        <v>22</v>
      </c>
      <c r="C14" s="18">
        <f>SUM(2/11)</f>
        <v>0.18181818181818182</v>
      </c>
      <c r="D14" s="13" t="s">
        <v>21</v>
      </c>
      <c r="E14" s="13" t="s">
        <v>76</v>
      </c>
      <c r="F14" s="10">
        <v>0.0874</v>
      </c>
      <c r="G14" s="10">
        <v>0.0292</v>
      </c>
      <c r="H14" s="8">
        <f>SUM(F14-G14)</f>
        <v>0.0582</v>
      </c>
      <c r="I14" s="8"/>
      <c r="J14" s="12">
        <f>SUM(G14/F14)</f>
        <v>0.3340961098398169</v>
      </c>
      <c r="K14" s="8"/>
      <c r="L14" s="10">
        <v>0.439</v>
      </c>
      <c r="M14" s="10">
        <v>0.05338</v>
      </c>
      <c r="N14" s="10">
        <f>SUM(M14-L14)</f>
        <v>-0.38562</v>
      </c>
      <c r="O14" s="8"/>
      <c r="P14" s="12">
        <f>SUM(M14/L14)</f>
        <v>0.12159453302961275</v>
      </c>
      <c r="Q14" s="8"/>
    </row>
    <row r="15" spans="1:17" ht="12.75">
      <c r="A15" s="11"/>
      <c r="B15" s="9"/>
      <c r="C15" s="9"/>
      <c r="D15" s="13"/>
      <c r="E15" s="13"/>
      <c r="F15" s="10"/>
      <c r="G15" s="10"/>
      <c r="H15" s="8"/>
      <c r="I15" s="8"/>
      <c r="J15" s="12"/>
      <c r="K15" s="8"/>
      <c r="L15" s="10"/>
      <c r="M15" s="10"/>
      <c r="N15" s="8"/>
      <c r="O15" s="8"/>
      <c r="P15" s="12"/>
      <c r="Q15" s="8"/>
    </row>
    <row r="16" spans="1:17" ht="12.75">
      <c r="A16" s="11" t="s">
        <v>23</v>
      </c>
      <c r="B16" s="9" t="s">
        <v>18</v>
      </c>
      <c r="C16" s="18">
        <f>SUM(6/15)</f>
        <v>0.4</v>
      </c>
      <c r="D16" s="13" t="s">
        <v>24</v>
      </c>
      <c r="E16" s="18">
        <f>SUM(5/11)</f>
        <v>0.45454545454545453</v>
      </c>
      <c r="F16" s="10">
        <v>0.183</v>
      </c>
      <c r="G16" s="10">
        <v>0.012</v>
      </c>
      <c r="H16" s="8">
        <f>SUM(F16-G16)</f>
        <v>0.17099999999999999</v>
      </c>
      <c r="I16" s="8"/>
      <c r="J16" s="12">
        <f aca="true" t="shared" si="0" ref="J16:J28">SUM(G16/F16)</f>
        <v>0.06557377049180328</v>
      </c>
      <c r="K16" s="8"/>
      <c r="L16" s="10">
        <v>0.0209</v>
      </c>
      <c r="M16" s="10">
        <v>0.0289</v>
      </c>
      <c r="N16" s="10">
        <f aca="true" t="shared" si="1" ref="N16:N28">SUM(M16-L16)</f>
        <v>0.008</v>
      </c>
      <c r="O16" s="8"/>
      <c r="P16" s="12">
        <f aca="true" t="shared" si="2" ref="P16:P28">SUM(M16/L16)</f>
        <v>1.3827751196172249</v>
      </c>
      <c r="Q16" s="8"/>
    </row>
    <row r="17" spans="1:17" ht="12.75">
      <c r="A17" s="11"/>
      <c r="B17" s="9"/>
      <c r="C17" s="9"/>
      <c r="D17" s="13"/>
      <c r="E17" s="13"/>
      <c r="F17" s="10"/>
      <c r="G17" s="10"/>
      <c r="H17" s="8"/>
      <c r="I17" s="8"/>
      <c r="J17" s="12"/>
      <c r="K17" s="8"/>
      <c r="L17" s="10"/>
      <c r="M17" s="10"/>
      <c r="N17" s="10"/>
      <c r="O17" s="8"/>
      <c r="P17" s="12"/>
      <c r="Q17" s="8"/>
    </row>
    <row r="18" spans="1:17" ht="12.75">
      <c r="A18" s="11" t="s">
        <v>25</v>
      </c>
      <c r="B18" s="9" t="s">
        <v>26</v>
      </c>
      <c r="C18" s="18">
        <f>SUM(8/13)</f>
        <v>0.6153846153846154</v>
      </c>
      <c r="D18" s="13" t="s">
        <v>27</v>
      </c>
      <c r="E18" s="13" t="s">
        <v>74</v>
      </c>
      <c r="F18" s="10">
        <v>0.005</v>
      </c>
      <c r="G18" s="10">
        <v>0.0021</v>
      </c>
      <c r="H18" s="8">
        <f>SUM(F18-G18)</f>
        <v>0.0029000000000000002</v>
      </c>
      <c r="I18" s="8"/>
      <c r="J18" s="12">
        <f t="shared" si="0"/>
        <v>0.42</v>
      </c>
      <c r="K18" s="8"/>
      <c r="L18" s="10">
        <v>0.0122</v>
      </c>
      <c r="M18" s="10">
        <v>0.00287</v>
      </c>
      <c r="N18" s="10">
        <f t="shared" si="1"/>
        <v>-0.009330000000000001</v>
      </c>
      <c r="O18" s="8"/>
      <c r="P18" s="12">
        <f t="shared" si="2"/>
        <v>0.23524590163934425</v>
      </c>
      <c r="Q18" s="8"/>
    </row>
    <row r="19" spans="1:17" ht="12.75">
      <c r="A19" s="11"/>
      <c r="B19" s="9"/>
      <c r="C19" s="9"/>
      <c r="D19" s="13"/>
      <c r="E19" s="13"/>
      <c r="F19" s="10"/>
      <c r="G19" s="10"/>
      <c r="H19" s="8"/>
      <c r="I19" s="8"/>
      <c r="J19" s="12"/>
      <c r="K19" s="8"/>
      <c r="L19" s="10"/>
      <c r="M19" s="10"/>
      <c r="N19" s="10"/>
      <c r="O19" s="8"/>
      <c r="P19" s="12"/>
      <c r="Q19" s="8"/>
    </row>
    <row r="20" spans="1:17" ht="12.75">
      <c r="A20" s="11" t="s">
        <v>28</v>
      </c>
      <c r="B20" s="13" t="s">
        <v>31</v>
      </c>
      <c r="C20" s="18">
        <f>SUM(8/11)</f>
        <v>0.7272727272727273</v>
      </c>
      <c r="D20" s="13" t="s">
        <v>32</v>
      </c>
      <c r="E20" s="13" t="s">
        <v>77</v>
      </c>
      <c r="F20" s="10">
        <v>0.0027</v>
      </c>
      <c r="G20" s="10">
        <v>0.00409</v>
      </c>
      <c r="H20" s="8">
        <f>SUM(F20-G20)</f>
        <v>-0.0013899999999999997</v>
      </c>
      <c r="I20" s="8"/>
      <c r="J20" s="12">
        <f t="shared" si="0"/>
        <v>1.5148148148148146</v>
      </c>
      <c r="K20" s="8"/>
      <c r="L20" s="10">
        <v>0.0031</v>
      </c>
      <c r="M20" s="10">
        <v>0.00393</v>
      </c>
      <c r="N20" s="10">
        <f t="shared" si="1"/>
        <v>0.0008300000000000004</v>
      </c>
      <c r="O20" s="8"/>
      <c r="P20" s="12">
        <f t="shared" si="2"/>
        <v>1.267741935483871</v>
      </c>
      <c r="Q20" s="8"/>
    </row>
    <row r="21" spans="1:17" ht="12.75">
      <c r="A21" s="11"/>
      <c r="B21" s="9"/>
      <c r="C21" s="9"/>
      <c r="D21" s="13"/>
      <c r="E21" s="13"/>
      <c r="F21" s="10"/>
      <c r="G21" s="10"/>
      <c r="H21" s="8"/>
      <c r="I21" s="8"/>
      <c r="J21" s="12"/>
      <c r="K21" s="8"/>
      <c r="L21" s="10"/>
      <c r="M21" s="10"/>
      <c r="N21" s="10"/>
      <c r="O21" s="8"/>
      <c r="P21" s="12"/>
      <c r="Q21" s="8"/>
    </row>
    <row r="22" spans="1:17" ht="12.75">
      <c r="A22" s="11" t="s">
        <v>33</v>
      </c>
      <c r="B22" s="9" t="s">
        <v>29</v>
      </c>
      <c r="C22" s="18">
        <f>SUM(10/16)</f>
        <v>0.625</v>
      </c>
      <c r="D22" s="13" t="s">
        <v>30</v>
      </c>
      <c r="E22" s="18">
        <f>SUM(9/14)</f>
        <v>0.6428571428571429</v>
      </c>
      <c r="F22" s="10">
        <v>0.0029</v>
      </c>
      <c r="G22" s="10">
        <v>0.00323</v>
      </c>
      <c r="H22" s="8">
        <f>SUM(F22-G22)</f>
        <v>-0.00033</v>
      </c>
      <c r="I22" s="8"/>
      <c r="J22" s="12">
        <f t="shared" si="0"/>
        <v>1.113793103448276</v>
      </c>
      <c r="K22" s="8"/>
      <c r="L22" s="10">
        <v>0.0034</v>
      </c>
      <c r="M22" s="10">
        <v>0.00424</v>
      </c>
      <c r="N22" s="10">
        <f t="shared" si="1"/>
        <v>0.00084</v>
      </c>
      <c r="O22" s="8"/>
      <c r="P22" s="12">
        <f t="shared" si="2"/>
        <v>1.2470588235294118</v>
      </c>
      <c r="Q22" s="8"/>
    </row>
    <row r="23" spans="1:17" ht="12.75">
      <c r="A23" s="11"/>
      <c r="B23" s="9"/>
      <c r="C23" s="9"/>
      <c r="D23" s="13"/>
      <c r="E23" s="13"/>
      <c r="F23" s="10"/>
      <c r="G23" s="10"/>
      <c r="H23" s="8"/>
      <c r="I23" s="8"/>
      <c r="J23" s="12"/>
      <c r="K23" s="8"/>
      <c r="L23" s="10"/>
      <c r="M23" s="10"/>
      <c r="N23" s="10"/>
      <c r="O23" s="8"/>
      <c r="P23" s="12"/>
      <c r="Q23" s="8"/>
    </row>
    <row r="24" spans="1:17" ht="12.75">
      <c r="A24" s="11" t="s">
        <v>34</v>
      </c>
      <c r="B24" s="13" t="s">
        <v>32</v>
      </c>
      <c r="C24" s="18">
        <f>SUM(3/5)</f>
        <v>0.6</v>
      </c>
      <c r="D24" s="13" t="s">
        <v>35</v>
      </c>
      <c r="E24" s="13" t="s">
        <v>78</v>
      </c>
      <c r="F24" s="10">
        <v>0.0003</v>
      </c>
      <c r="G24" s="10">
        <v>0.00049</v>
      </c>
      <c r="H24" s="8">
        <f>SUM(F24-G24)</f>
        <v>-0.00019</v>
      </c>
      <c r="I24" s="8"/>
      <c r="J24" s="12">
        <f t="shared" si="0"/>
        <v>1.6333333333333335</v>
      </c>
      <c r="K24" s="8"/>
      <c r="L24" s="10">
        <v>0.0005</v>
      </c>
      <c r="M24" s="10">
        <v>0.0005</v>
      </c>
      <c r="N24" s="10">
        <f t="shared" si="1"/>
        <v>0</v>
      </c>
      <c r="O24" s="8"/>
      <c r="P24" s="12">
        <f t="shared" si="2"/>
        <v>1</v>
      </c>
      <c r="Q24" s="8"/>
    </row>
    <row r="25" spans="1:17" ht="12.75">
      <c r="A25" s="11"/>
      <c r="B25" s="9"/>
      <c r="C25" s="9"/>
      <c r="D25" s="13"/>
      <c r="E25" s="13"/>
      <c r="F25" s="10"/>
      <c r="G25" s="10"/>
      <c r="H25" s="8"/>
      <c r="I25" s="8"/>
      <c r="J25" s="12"/>
      <c r="K25" s="8"/>
      <c r="L25" s="10"/>
      <c r="M25" s="10"/>
      <c r="N25" s="10"/>
      <c r="O25" s="8"/>
      <c r="P25" s="12"/>
      <c r="Q25" s="8"/>
    </row>
    <row r="26" spans="1:17" ht="12.75">
      <c r="A26" s="11" t="s">
        <v>36</v>
      </c>
      <c r="B26" s="13" t="s">
        <v>27</v>
      </c>
      <c r="C26" s="13" t="s">
        <v>74</v>
      </c>
      <c r="D26" s="13" t="s">
        <v>37</v>
      </c>
      <c r="E26" s="18">
        <f>SUM(4/9)</f>
        <v>0.4444444444444444</v>
      </c>
      <c r="F26" s="10">
        <v>0.0541</v>
      </c>
      <c r="G26" s="10">
        <v>0.08</v>
      </c>
      <c r="H26" s="8">
        <f>SUM(F26-G26)</f>
        <v>-0.0259</v>
      </c>
      <c r="I26" s="8"/>
      <c r="J26" s="12">
        <f t="shared" si="0"/>
        <v>1.478743068391867</v>
      </c>
      <c r="K26" s="8"/>
      <c r="L26" s="10">
        <v>0.0737</v>
      </c>
      <c r="M26" s="10">
        <v>0.125</v>
      </c>
      <c r="N26" s="10">
        <f t="shared" si="1"/>
        <v>0.0513</v>
      </c>
      <c r="O26" s="8"/>
      <c r="P26" s="12">
        <f t="shared" si="2"/>
        <v>1.6960651289009498</v>
      </c>
      <c r="Q26" s="8"/>
    </row>
    <row r="27" spans="1:17" ht="12.75">
      <c r="A27" s="11"/>
      <c r="B27" s="13"/>
      <c r="C27" s="13"/>
      <c r="D27" s="13"/>
      <c r="E27" s="13"/>
      <c r="F27" s="10"/>
      <c r="G27" s="10"/>
      <c r="H27" s="8"/>
      <c r="I27" s="8"/>
      <c r="J27" s="10"/>
      <c r="K27" s="8"/>
      <c r="L27" s="10"/>
      <c r="M27" s="10"/>
      <c r="N27" s="10"/>
      <c r="O27" s="8"/>
      <c r="P27" s="12"/>
      <c r="Q27" s="8"/>
    </row>
    <row r="28" spans="1:17" ht="12.75">
      <c r="A28" s="11" t="s">
        <v>38</v>
      </c>
      <c r="B28" s="13" t="s">
        <v>39</v>
      </c>
      <c r="C28" s="18">
        <f>SUM(6/11)</f>
        <v>0.5454545454545454</v>
      </c>
      <c r="D28" s="13" t="s">
        <v>40</v>
      </c>
      <c r="E28" s="18">
        <f>SUM(6/10)</f>
        <v>0.6</v>
      </c>
      <c r="F28" s="10">
        <v>0.1466</v>
      </c>
      <c r="G28" s="10">
        <v>0.169</v>
      </c>
      <c r="H28" s="8">
        <f>SUM(F28-G28)</f>
        <v>-0.022400000000000003</v>
      </c>
      <c r="I28" s="8"/>
      <c r="J28" s="12">
        <f t="shared" si="0"/>
        <v>1.1527967257844476</v>
      </c>
      <c r="K28" s="8"/>
      <c r="L28" s="10">
        <v>0.3731</v>
      </c>
      <c r="M28" s="10">
        <v>1.173</v>
      </c>
      <c r="N28" s="10">
        <f t="shared" si="1"/>
        <v>0.7999</v>
      </c>
      <c r="O28" s="8"/>
      <c r="P28" s="12">
        <f t="shared" si="2"/>
        <v>3.143929241490217</v>
      </c>
      <c r="Q28" s="8"/>
    </row>
    <row r="29" spans="1:16" ht="12.75">
      <c r="A29" s="6"/>
      <c r="B29" s="5"/>
      <c r="C29" s="5"/>
      <c r="D29" s="5"/>
      <c r="E29" s="5"/>
      <c r="F29" s="2"/>
      <c r="G29" s="2"/>
      <c r="J29" s="2"/>
      <c r="L29" s="2"/>
      <c r="M29" s="2"/>
      <c r="P29" s="2"/>
    </row>
    <row r="30" spans="1:16" ht="12.75">
      <c r="A30" s="6"/>
      <c r="B30" s="5"/>
      <c r="C30" s="5"/>
      <c r="D30" s="3"/>
      <c r="E30" s="3"/>
      <c r="F30" s="2"/>
      <c r="G30" s="2"/>
      <c r="J30" s="2"/>
      <c r="L30" s="2"/>
      <c r="M30" s="2"/>
      <c r="P30" s="2"/>
    </row>
    <row r="31" spans="1:16" ht="12.75">
      <c r="A31" s="6"/>
      <c r="B31" s="5"/>
      <c r="C31" s="5"/>
      <c r="D31" s="3"/>
      <c r="E31" s="3"/>
      <c r="F31" s="2"/>
      <c r="G31" s="2"/>
      <c r="J31" s="2"/>
      <c r="L31" s="2"/>
      <c r="M31" s="2"/>
      <c r="P31" s="2"/>
    </row>
    <row r="32" spans="1:16" ht="12.75">
      <c r="A32" s="6"/>
      <c r="B32" s="5"/>
      <c r="C32" s="5"/>
      <c r="D32" s="3"/>
      <c r="E32" s="3"/>
      <c r="F32" s="2"/>
      <c r="G32" s="2"/>
      <c r="J32" s="2"/>
      <c r="L32" s="2"/>
      <c r="M32" s="2"/>
      <c r="P32" s="2"/>
    </row>
    <row r="33" spans="1:13" ht="12.75">
      <c r="A33" s="6"/>
      <c r="B33" s="5"/>
      <c r="C33" s="5"/>
      <c r="D33" s="3"/>
      <c r="E33" s="3"/>
      <c r="F33" s="2"/>
      <c r="J33" s="2"/>
      <c r="L33" s="2"/>
      <c r="M33" s="2"/>
    </row>
    <row r="34" spans="1:13" ht="12.75">
      <c r="A34" s="6"/>
      <c r="B34" s="7"/>
      <c r="C34" s="7"/>
      <c r="D34" s="3"/>
      <c r="E34" s="3"/>
      <c r="F34" s="2"/>
      <c r="J34" s="2"/>
      <c r="L34" s="2"/>
      <c r="M34" s="2"/>
    </row>
    <row r="35" spans="1:13" ht="12.75">
      <c r="A35" s="6"/>
      <c r="B35" s="7"/>
      <c r="C35" s="7"/>
      <c r="D35" s="3"/>
      <c r="E35" s="3"/>
      <c r="F35" s="2"/>
      <c r="J35" s="2"/>
      <c r="L35" s="2"/>
      <c r="M35" s="2"/>
    </row>
    <row r="36" spans="1:13" ht="12.75">
      <c r="A36" s="6"/>
      <c r="B36" s="7"/>
      <c r="C36" s="7"/>
      <c r="D36" s="3"/>
      <c r="E36" s="3"/>
      <c r="F36" s="2"/>
      <c r="J36" s="2"/>
      <c r="L36" s="2"/>
      <c r="M36" s="2"/>
    </row>
    <row r="37" spans="2:13" ht="12.75">
      <c r="B37" s="7"/>
      <c r="C37" s="7"/>
      <c r="D37" s="3"/>
      <c r="E37" s="3"/>
      <c r="F37" s="2"/>
      <c r="J37" s="2"/>
      <c r="L37" s="2"/>
      <c r="M37" s="2"/>
    </row>
    <row r="38" spans="2:13" ht="12.75">
      <c r="B38" s="7"/>
      <c r="C38" s="7"/>
      <c r="D38" s="3"/>
      <c r="E38" s="3"/>
      <c r="F38" s="2"/>
      <c r="J38" s="2"/>
      <c r="L38" s="2"/>
      <c r="M38" s="2"/>
    </row>
    <row r="39" spans="2:13" ht="12.75">
      <c r="B39" s="7"/>
      <c r="C39" s="7"/>
      <c r="D39" s="3"/>
      <c r="E39" s="3"/>
      <c r="F39" s="2"/>
      <c r="J39" s="2"/>
      <c r="L39" s="2"/>
      <c r="M39" s="2"/>
    </row>
    <row r="40" spans="2:13" ht="12.75">
      <c r="B40" s="7"/>
      <c r="C40" s="7"/>
      <c r="D40" s="3"/>
      <c r="E40" s="3"/>
      <c r="F40" s="2"/>
      <c r="J40" s="2"/>
      <c r="L40" s="2"/>
      <c r="M40" s="2"/>
    </row>
    <row r="41" spans="2:13" ht="12.75">
      <c r="B41" s="7"/>
      <c r="C41" s="7"/>
      <c r="D41" s="3"/>
      <c r="E41" s="3"/>
      <c r="F41" s="2"/>
      <c r="J41" s="2"/>
      <c r="L41" s="2"/>
      <c r="M41" s="2"/>
    </row>
    <row r="42" spans="2:12" ht="12.75">
      <c r="B42" s="4"/>
      <c r="C42" s="4"/>
      <c r="D42" s="3"/>
      <c r="E42" s="3"/>
      <c r="F42" s="2"/>
      <c r="J42" s="2"/>
      <c r="L42" s="2"/>
    </row>
    <row r="43" spans="2:12" ht="12.75">
      <c r="B43" s="4"/>
      <c r="C43" s="4"/>
      <c r="D43" s="3"/>
      <c r="E43" s="3"/>
      <c r="F43" s="2"/>
      <c r="J43" s="2"/>
      <c r="L43" s="2"/>
    </row>
    <row r="44" spans="4:12" ht="12.75">
      <c r="D44" s="1"/>
      <c r="E44" s="1"/>
      <c r="F44" s="2"/>
      <c r="J44" s="2"/>
      <c r="L44" s="2"/>
    </row>
    <row r="45" spans="4:10" ht="12.75">
      <c r="D45" s="1"/>
      <c r="E45" s="1"/>
      <c r="F45" s="2"/>
      <c r="J45" s="2"/>
    </row>
    <row r="46" spans="4:10" ht="12.75">
      <c r="D46" s="1"/>
      <c r="E46" s="1"/>
      <c r="F46" s="2"/>
      <c r="J46" s="2"/>
    </row>
    <row r="47" spans="4:10" ht="12.75">
      <c r="D47" s="1"/>
      <c r="E47" s="1"/>
      <c r="F47" s="2"/>
      <c r="J47" s="2"/>
    </row>
    <row r="48" spans="4:10" ht="12.75">
      <c r="D48" s="1"/>
      <c r="E48" s="1"/>
      <c r="F48" s="2"/>
      <c r="J48" s="2"/>
    </row>
    <row r="49" spans="4:10" ht="12.75">
      <c r="D49" s="1"/>
      <c r="E49" s="1"/>
      <c r="F49" s="2"/>
      <c r="J49" s="2"/>
    </row>
    <row r="50" spans="4:10" ht="12.75">
      <c r="D50" s="1"/>
      <c r="E50" s="1"/>
      <c r="F50" s="2"/>
      <c r="J50" s="2"/>
    </row>
    <row r="51" spans="4:10" ht="12.75">
      <c r="D51" s="1"/>
      <c r="E51" s="1"/>
      <c r="J51" s="2"/>
    </row>
    <row r="52" spans="4:10" ht="12.75">
      <c r="D52" s="1"/>
      <c r="E52" s="1"/>
      <c r="J52" s="2"/>
    </row>
    <row r="53" spans="4:10" ht="12.75">
      <c r="D53" s="1"/>
      <c r="E53" s="1"/>
      <c r="J53" s="2"/>
    </row>
    <row r="54" ht="12.75">
      <c r="J54" s="2"/>
    </row>
    <row r="55" ht="12.75">
      <c r="J55" s="2"/>
    </row>
    <row r="56" ht="12.75">
      <c r="J56" s="2"/>
    </row>
    <row r="57" ht="12.75">
      <c r="J57" s="2"/>
    </row>
    <row r="58" ht="12.75">
      <c r="J58" s="2"/>
    </row>
    <row r="59" ht="12.75">
      <c r="J59" s="2"/>
    </row>
    <row r="60" ht="12.75">
      <c r="J60" s="2"/>
    </row>
    <row r="61" ht="12.75">
      <c r="J61" s="2"/>
    </row>
    <row r="62" ht="12.75">
      <c r="J62" s="2"/>
    </row>
    <row r="63" ht="12.75">
      <c r="J63" s="2"/>
    </row>
    <row r="64" ht="12.75">
      <c r="J64" s="2"/>
    </row>
    <row r="65" ht="12.75">
      <c r="J65" s="2"/>
    </row>
    <row r="66" ht="12.75">
      <c r="J66" s="2"/>
    </row>
    <row r="67" ht="12.75">
      <c r="J67" s="2"/>
    </row>
    <row r="68" ht="12.75">
      <c r="J68" s="2"/>
    </row>
    <row r="69" ht="12.75">
      <c r="J69" s="2"/>
    </row>
    <row r="70" ht="12.75">
      <c r="J70" s="2"/>
    </row>
    <row r="71" ht="12.75">
      <c r="J71" s="2"/>
    </row>
    <row r="72" ht="12.75">
      <c r="J72" s="2"/>
    </row>
    <row r="73" ht="12.75">
      <c r="J73" s="2"/>
    </row>
    <row r="74" ht="12.75">
      <c r="J74" s="2"/>
    </row>
    <row r="75" ht="12.75">
      <c r="J75" s="2"/>
    </row>
  </sheetData>
  <mergeCells count="1">
    <mergeCell ref="A1:M1"/>
  </mergeCells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workbookViewId="0" topLeftCell="C1">
      <selection activeCell="A3" sqref="A3"/>
    </sheetView>
  </sheetViews>
  <sheetFormatPr defaultColWidth="9.140625" defaultRowHeight="12.75"/>
  <cols>
    <col min="1" max="1" width="29.8515625" style="0" customWidth="1"/>
    <col min="2" max="2" width="14.00390625" style="0" customWidth="1"/>
    <col min="3" max="3" width="13.421875" style="0" customWidth="1"/>
    <col min="4" max="4" width="10.00390625" style="0" customWidth="1"/>
    <col min="5" max="5" width="12.28125" style="0" customWidth="1"/>
    <col min="6" max="6" width="10.421875" style="0" customWidth="1"/>
    <col min="7" max="7" width="3.28125" style="0" customWidth="1"/>
    <col min="9" max="9" width="2.8515625" style="0" customWidth="1"/>
    <col min="11" max="11" width="10.140625" style="0" customWidth="1"/>
    <col min="12" max="12" width="10.7109375" style="0" customWidth="1"/>
    <col min="13" max="13" width="2.8515625" style="0" customWidth="1"/>
    <col min="15" max="15" width="3.140625" style="0" customWidth="1"/>
  </cols>
  <sheetData>
    <row r="1" spans="1:11" ht="12.75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3" spans="1:15" ht="51">
      <c r="A3" s="11" t="s">
        <v>0</v>
      </c>
      <c r="B3" s="15" t="s">
        <v>43</v>
      </c>
      <c r="C3" s="15" t="s">
        <v>44</v>
      </c>
      <c r="D3" s="16" t="s">
        <v>1</v>
      </c>
      <c r="E3" s="16" t="s">
        <v>45</v>
      </c>
      <c r="F3" s="16" t="s">
        <v>2</v>
      </c>
      <c r="G3" s="16"/>
      <c r="H3" s="15" t="s">
        <v>46</v>
      </c>
      <c r="I3" s="15"/>
      <c r="J3" s="16" t="s">
        <v>3</v>
      </c>
      <c r="K3" s="16" t="s">
        <v>47</v>
      </c>
      <c r="L3" s="16" t="s">
        <v>2</v>
      </c>
      <c r="M3" s="16"/>
      <c r="N3" s="15" t="s">
        <v>48</v>
      </c>
      <c r="O3" s="15"/>
    </row>
    <row r="4" spans="1:15" ht="12.75">
      <c r="A4" s="8"/>
      <c r="B4" s="9"/>
      <c r="C4" s="9"/>
      <c r="D4" s="8"/>
      <c r="E4" s="8"/>
      <c r="F4" s="8"/>
      <c r="G4" s="8"/>
      <c r="H4" s="10"/>
      <c r="I4" s="8"/>
      <c r="J4" s="8"/>
      <c r="K4" s="8"/>
      <c r="L4" s="8"/>
      <c r="M4" s="8"/>
      <c r="N4" s="8"/>
      <c r="O4" s="8"/>
    </row>
    <row r="5" spans="1:15" ht="12.75">
      <c r="A5" s="11" t="s">
        <v>4</v>
      </c>
      <c r="B5" s="9" t="s">
        <v>49</v>
      </c>
      <c r="C5" s="9" t="s">
        <v>49</v>
      </c>
      <c r="D5" s="10">
        <v>0.4404</v>
      </c>
      <c r="E5" s="10">
        <v>0.483</v>
      </c>
      <c r="F5" s="8">
        <f>SUM(D5-E5)</f>
        <v>-0.04259999999999997</v>
      </c>
      <c r="G5" s="8"/>
      <c r="H5" s="12">
        <f>SUM(E5/D5)</f>
        <v>1.0967302452316077</v>
      </c>
      <c r="I5" s="8"/>
      <c r="J5" s="10">
        <v>0.7414</v>
      </c>
      <c r="K5" s="10">
        <v>0.771</v>
      </c>
      <c r="L5" s="10">
        <f>SUM(K5-J5)</f>
        <v>0.02960000000000007</v>
      </c>
      <c r="M5" s="10"/>
      <c r="N5" s="12">
        <f>SUM(K5/J5)</f>
        <v>1.0399244672241705</v>
      </c>
      <c r="O5" s="8"/>
    </row>
    <row r="6" spans="1:15" ht="12.75">
      <c r="A6" s="11"/>
      <c r="B6" s="13"/>
      <c r="C6" s="9"/>
      <c r="D6" s="10"/>
      <c r="E6" s="10"/>
      <c r="F6" s="8"/>
      <c r="G6" s="8"/>
      <c r="H6" s="12"/>
      <c r="I6" s="8"/>
      <c r="J6" s="10"/>
      <c r="K6" s="10"/>
      <c r="L6" s="8"/>
      <c r="M6" s="8"/>
      <c r="N6" s="12"/>
      <c r="O6" s="8"/>
    </row>
    <row r="7" spans="1:15" ht="12.75">
      <c r="A7" s="11" t="s">
        <v>7</v>
      </c>
      <c r="B7" s="14" t="s">
        <v>50</v>
      </c>
      <c r="C7" s="9" t="s">
        <v>51</v>
      </c>
      <c r="D7" s="10">
        <v>0.3671</v>
      </c>
      <c r="E7" s="10">
        <v>0.319</v>
      </c>
      <c r="F7" s="8">
        <f>SUM(D7-E7)</f>
        <v>0.048099999999999976</v>
      </c>
      <c r="G7" s="8"/>
      <c r="H7" s="12">
        <f>SUM(E7/D7)</f>
        <v>0.8689730318714247</v>
      </c>
      <c r="I7" s="8"/>
      <c r="J7" s="10">
        <v>0.6292</v>
      </c>
      <c r="K7" s="10">
        <v>0.653</v>
      </c>
      <c r="L7" s="10">
        <f>SUM(K7-J7)</f>
        <v>0.023800000000000043</v>
      </c>
      <c r="M7" s="10"/>
      <c r="N7" s="12">
        <f>SUM(K7/J7)</f>
        <v>1.0378258105530833</v>
      </c>
      <c r="O7" s="8"/>
    </row>
    <row r="8" spans="1:15" ht="12.75">
      <c r="A8" s="11"/>
      <c r="B8" s="14"/>
      <c r="C8" s="13"/>
      <c r="D8" s="10"/>
      <c r="E8" s="10"/>
      <c r="F8" s="8"/>
      <c r="G8" s="8"/>
      <c r="H8" s="12"/>
      <c r="I8" s="8"/>
      <c r="J8" s="10"/>
      <c r="K8" s="10"/>
      <c r="L8" s="8"/>
      <c r="M8" s="8"/>
      <c r="N8" s="12"/>
      <c r="O8" s="8"/>
    </row>
    <row r="9" spans="1:15" ht="12.75">
      <c r="A9" s="11" t="s">
        <v>14</v>
      </c>
      <c r="B9" s="14" t="s">
        <v>52</v>
      </c>
      <c r="C9" s="13" t="s">
        <v>53</v>
      </c>
      <c r="D9" s="10">
        <v>0.265</v>
      </c>
      <c r="E9" s="10">
        <v>0.365</v>
      </c>
      <c r="F9" s="8">
        <f>SUM(D9-E9)</f>
        <v>-0.09999999999999998</v>
      </c>
      <c r="G9" s="8"/>
      <c r="H9" s="12">
        <f>SUM(E9/D9)</f>
        <v>1.3773584905660377</v>
      </c>
      <c r="I9" s="8"/>
      <c r="J9" s="10">
        <v>0.5189</v>
      </c>
      <c r="K9" s="10">
        <v>0.547</v>
      </c>
      <c r="L9" s="10">
        <f>SUM(K9-J9)</f>
        <v>0.028100000000000014</v>
      </c>
      <c r="M9" s="8"/>
      <c r="N9" s="12">
        <f>SUM(K9/J9)</f>
        <v>1.054153015995375</v>
      </c>
      <c r="O9" s="8"/>
    </row>
    <row r="10" spans="1:15" ht="12.75">
      <c r="A10" s="11"/>
      <c r="B10" s="14"/>
      <c r="C10" s="13"/>
      <c r="D10" s="10"/>
      <c r="E10" s="10"/>
      <c r="F10" s="8"/>
      <c r="G10" s="8"/>
      <c r="H10" s="12"/>
      <c r="I10" s="8"/>
      <c r="J10" s="10"/>
      <c r="K10" s="10"/>
      <c r="L10" s="8"/>
      <c r="M10" s="8"/>
      <c r="N10" s="12"/>
      <c r="O10" s="8"/>
    </row>
    <row r="11" spans="1:15" ht="12.75">
      <c r="A11" s="11" t="s">
        <v>20</v>
      </c>
      <c r="B11" s="13" t="s">
        <v>54</v>
      </c>
      <c r="C11" s="13" t="s">
        <v>22</v>
      </c>
      <c r="D11" s="10">
        <v>0.046</v>
      </c>
      <c r="E11" s="10">
        <v>0.0292</v>
      </c>
      <c r="F11" s="8">
        <f>SUM(D11-E11)</f>
        <v>0.0168</v>
      </c>
      <c r="G11" s="8"/>
      <c r="H11" s="12">
        <f>SUM(E11/D11)</f>
        <v>0.6347826086956522</v>
      </c>
      <c r="I11" s="8"/>
      <c r="J11" s="10">
        <v>0.1826</v>
      </c>
      <c r="K11" s="10">
        <v>0.0435</v>
      </c>
      <c r="L11" s="10">
        <f>SUM(K11-J11)</f>
        <v>-0.1391</v>
      </c>
      <c r="M11" s="8"/>
      <c r="N11" s="12">
        <f>SUM(K11/J11)</f>
        <v>0.23822562979189482</v>
      </c>
      <c r="O11" s="8"/>
    </row>
    <row r="12" spans="1:15" ht="12.75">
      <c r="A12" s="11"/>
      <c r="B12" s="9"/>
      <c r="C12" s="13"/>
      <c r="D12" s="10"/>
      <c r="E12" s="10"/>
      <c r="F12" s="8"/>
      <c r="G12" s="8"/>
      <c r="H12" s="12"/>
      <c r="I12" s="8"/>
      <c r="J12" s="10"/>
      <c r="K12" s="10"/>
      <c r="L12" s="8"/>
      <c r="M12" s="8"/>
      <c r="N12" s="12"/>
      <c r="O12" s="8"/>
    </row>
    <row r="13" spans="1:15" ht="12.75">
      <c r="A13" s="11" t="s">
        <v>23</v>
      </c>
      <c r="B13" s="9" t="s">
        <v>55</v>
      </c>
      <c r="C13" s="13" t="s">
        <v>56</v>
      </c>
      <c r="D13" s="10">
        <v>0.026</v>
      </c>
      <c r="E13" s="10">
        <v>0.0148</v>
      </c>
      <c r="F13" s="8">
        <f>SUM(D13-E13)</f>
        <v>0.011199999999999998</v>
      </c>
      <c r="G13" s="8"/>
      <c r="H13" s="12">
        <f>SUM(E13/D13)</f>
        <v>0.5692307692307693</v>
      </c>
      <c r="I13" s="8"/>
      <c r="J13" s="10">
        <v>0.0509</v>
      </c>
      <c r="K13" s="10">
        <v>0.0183</v>
      </c>
      <c r="L13" s="10">
        <f>SUM(K13-J13)</f>
        <v>-0.032600000000000004</v>
      </c>
      <c r="M13" s="8"/>
      <c r="N13" s="12">
        <f>SUM(K13/J13)</f>
        <v>0.35952848722986247</v>
      </c>
      <c r="O13" s="8"/>
    </row>
    <row r="14" spans="1:14" ht="12.75">
      <c r="A14" s="6"/>
      <c r="B14" s="5"/>
      <c r="C14" s="5"/>
      <c r="D14" s="2"/>
      <c r="E14" s="2"/>
      <c r="H14" s="2"/>
      <c r="J14" s="2"/>
      <c r="K14" s="2"/>
      <c r="N14" s="2"/>
    </row>
    <row r="15" spans="1:14" ht="12.75">
      <c r="A15" s="6"/>
      <c r="B15" s="5"/>
      <c r="C15" s="3"/>
      <c r="D15" s="2"/>
      <c r="E15" s="2"/>
      <c r="H15" s="2"/>
      <c r="J15" s="2"/>
      <c r="K15" s="2"/>
      <c r="N15" s="2"/>
    </row>
    <row r="16" spans="1:14" ht="12.75">
      <c r="A16" s="6"/>
      <c r="B16" s="5"/>
      <c r="C16" s="3"/>
      <c r="D16" s="2"/>
      <c r="E16" s="2"/>
      <c r="H16" s="2"/>
      <c r="J16" s="2"/>
      <c r="K16" s="2"/>
      <c r="N16" s="2"/>
    </row>
    <row r="17" spans="1:14" ht="12.75">
      <c r="A17" s="6"/>
      <c r="B17" s="5"/>
      <c r="C17" s="3"/>
      <c r="D17" s="2"/>
      <c r="E17" s="2"/>
      <c r="H17" s="2"/>
      <c r="J17" s="2"/>
      <c r="K17" s="2"/>
      <c r="N17" s="2"/>
    </row>
    <row r="18" spans="1:11" ht="12.75">
      <c r="A18" s="6"/>
      <c r="B18" s="5"/>
      <c r="C18" s="3"/>
      <c r="D18" s="2"/>
      <c r="H18" s="2"/>
      <c r="J18" s="2"/>
      <c r="K18" s="2"/>
    </row>
    <row r="19" spans="1:11" ht="12.75">
      <c r="A19" s="6"/>
      <c r="B19" s="7"/>
      <c r="C19" s="3"/>
      <c r="D19" s="2"/>
      <c r="H19" s="2"/>
      <c r="J19" s="2"/>
      <c r="K19" s="2"/>
    </row>
    <row r="20" spans="1:11" ht="12.75">
      <c r="A20" s="6"/>
      <c r="B20" s="7"/>
      <c r="C20" s="3"/>
      <c r="D20" s="2"/>
      <c r="H20" s="2"/>
      <c r="J20" s="2"/>
      <c r="K20" s="2"/>
    </row>
    <row r="21" spans="1:11" ht="12.75">
      <c r="A21" s="6"/>
      <c r="B21" s="7"/>
      <c r="C21" s="3"/>
      <c r="D21" s="2"/>
      <c r="H21" s="2"/>
      <c r="J21" s="2"/>
      <c r="K21" s="2"/>
    </row>
    <row r="22" spans="2:11" ht="12.75">
      <c r="B22" s="7"/>
      <c r="C22" s="3"/>
      <c r="D22" s="2"/>
      <c r="H22" s="2"/>
      <c r="J22" s="2"/>
      <c r="K22" s="2"/>
    </row>
    <row r="23" spans="2:11" ht="12.75">
      <c r="B23" s="7"/>
      <c r="C23" s="3"/>
      <c r="D23" s="2"/>
      <c r="H23" s="2"/>
      <c r="J23" s="2"/>
      <c r="K23" s="2"/>
    </row>
    <row r="24" spans="2:11" ht="12.75">
      <c r="B24" s="7"/>
      <c r="C24" s="3"/>
      <c r="D24" s="2"/>
      <c r="H24" s="2"/>
      <c r="J24" s="2"/>
      <c r="K24" s="2"/>
    </row>
    <row r="25" spans="2:11" ht="12.75">
      <c r="B25" s="7"/>
      <c r="C25" s="3"/>
      <c r="D25" s="2"/>
      <c r="H25" s="2"/>
      <c r="J25" s="2"/>
      <c r="K25" s="2"/>
    </row>
    <row r="26" spans="2:11" ht="12.75">
      <c r="B26" s="7"/>
      <c r="C26" s="3"/>
      <c r="D26" s="2"/>
      <c r="H26" s="2"/>
      <c r="J26" s="2"/>
      <c r="K26" s="2"/>
    </row>
    <row r="27" spans="2:10" ht="12.75">
      <c r="B27" s="4"/>
      <c r="C27" s="3"/>
      <c r="D27" s="2"/>
      <c r="H27" s="2"/>
      <c r="J27" s="2"/>
    </row>
    <row r="28" spans="2:10" ht="12.75">
      <c r="B28" s="4"/>
      <c r="C28" s="3"/>
      <c r="D28" s="2"/>
      <c r="H28" s="2"/>
      <c r="J28" s="2"/>
    </row>
    <row r="29" spans="3:10" ht="12.75">
      <c r="C29" s="1"/>
      <c r="D29" s="2"/>
      <c r="H29" s="2"/>
      <c r="J29" s="2"/>
    </row>
    <row r="30" spans="3:8" ht="12.75">
      <c r="C30" s="1"/>
      <c r="D30" s="2"/>
      <c r="H30" s="2"/>
    </row>
    <row r="31" spans="3:8" ht="12.75">
      <c r="C31" s="1"/>
      <c r="D31" s="2"/>
      <c r="H31" s="2"/>
    </row>
    <row r="32" spans="3:8" ht="12.75">
      <c r="C32" s="1"/>
      <c r="D32" s="2"/>
      <c r="H32" s="2"/>
    </row>
    <row r="33" spans="3:8" ht="12.75">
      <c r="C33" s="1"/>
      <c r="D33" s="2"/>
      <c r="H33" s="2"/>
    </row>
    <row r="34" spans="3:8" ht="12.75">
      <c r="C34" s="1"/>
      <c r="D34" s="2"/>
      <c r="H34" s="2"/>
    </row>
    <row r="35" spans="3:8" ht="12.75">
      <c r="C35" s="1"/>
      <c r="D35" s="2"/>
      <c r="H35" s="2"/>
    </row>
    <row r="36" spans="3:8" ht="12.75">
      <c r="C36" s="1"/>
      <c r="H36" s="2"/>
    </row>
    <row r="37" spans="3:8" ht="12.75">
      <c r="C37" s="1"/>
      <c r="H37" s="2"/>
    </row>
    <row r="38" spans="3:8" ht="12.75">
      <c r="C38" s="1"/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</sheetData>
  <mergeCells count="1">
    <mergeCell ref="A1:K1"/>
  </mergeCells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workbookViewId="0" topLeftCell="A1">
      <selection activeCell="O3" sqref="O3"/>
    </sheetView>
  </sheetViews>
  <sheetFormatPr defaultColWidth="9.140625" defaultRowHeight="12.75"/>
  <cols>
    <col min="1" max="1" width="29.8515625" style="0" customWidth="1"/>
    <col min="2" max="2" width="14.00390625" style="0" customWidth="1"/>
    <col min="3" max="3" width="13.421875" style="0" customWidth="1"/>
    <col min="4" max="4" width="10.00390625" style="0" customWidth="1"/>
    <col min="5" max="5" width="12.28125" style="0" customWidth="1"/>
    <col min="6" max="6" width="10.421875" style="0" customWidth="1"/>
    <col min="7" max="7" width="3.28125" style="0" customWidth="1"/>
    <col min="9" max="9" width="2.8515625" style="0" customWidth="1"/>
    <col min="11" max="11" width="10.140625" style="0" customWidth="1"/>
    <col min="12" max="12" width="10.7109375" style="0" customWidth="1"/>
    <col min="13" max="13" width="2.8515625" style="0" customWidth="1"/>
    <col min="15" max="15" width="3.140625" style="0" customWidth="1"/>
  </cols>
  <sheetData>
    <row r="1" spans="1:11" ht="12.75">
      <c r="A1" s="17" t="s">
        <v>57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3" spans="1:15" ht="51">
      <c r="A3" s="11" t="s">
        <v>58</v>
      </c>
      <c r="B3" s="15" t="s">
        <v>43</v>
      </c>
      <c r="C3" s="15" t="s">
        <v>44</v>
      </c>
      <c r="D3" s="16" t="s">
        <v>1</v>
      </c>
      <c r="E3" s="16" t="s">
        <v>45</v>
      </c>
      <c r="F3" s="16" t="s">
        <v>2</v>
      </c>
      <c r="G3" s="16"/>
      <c r="H3" s="15" t="s">
        <v>46</v>
      </c>
      <c r="I3" s="15"/>
      <c r="J3" s="16" t="s">
        <v>3</v>
      </c>
      <c r="K3" s="16" t="s">
        <v>47</v>
      </c>
      <c r="L3" s="16" t="s">
        <v>2</v>
      </c>
      <c r="M3" s="16"/>
      <c r="N3" s="15" t="s">
        <v>48</v>
      </c>
      <c r="O3" s="15"/>
    </row>
    <row r="4" spans="1:15" ht="12.75">
      <c r="A4" s="8"/>
      <c r="B4" s="9"/>
      <c r="C4" s="9"/>
      <c r="D4" s="8"/>
      <c r="E4" s="8"/>
      <c r="F4" s="8"/>
      <c r="G4" s="8"/>
      <c r="H4" s="10"/>
      <c r="I4" s="8"/>
      <c r="J4" s="8"/>
      <c r="K4" s="8"/>
      <c r="L4" s="8"/>
      <c r="M4" s="8"/>
      <c r="N4" s="8"/>
      <c r="O4" s="8"/>
    </row>
    <row r="5" spans="1:15" ht="12.75">
      <c r="A5" s="11" t="s">
        <v>59</v>
      </c>
      <c r="B5" s="9" t="s">
        <v>65</v>
      </c>
      <c r="C5" s="9" t="s">
        <v>66</v>
      </c>
      <c r="D5" s="10">
        <v>0.0673</v>
      </c>
      <c r="E5" s="10">
        <v>0.0554</v>
      </c>
      <c r="F5" s="8">
        <f>SUM(D5-E5)</f>
        <v>0.0119</v>
      </c>
      <c r="G5" s="8"/>
      <c r="H5" s="12">
        <f>SUM(E5/D5)</f>
        <v>0.8231797919762258</v>
      </c>
      <c r="I5" s="8"/>
      <c r="J5" s="10">
        <v>0.104</v>
      </c>
      <c r="K5" s="10">
        <v>0.101</v>
      </c>
      <c r="L5" s="10">
        <f>SUM(K5-J5)</f>
        <v>-0.002999999999999989</v>
      </c>
      <c r="M5" s="10"/>
      <c r="N5" s="12">
        <f>SUM(K5/J5)</f>
        <v>0.9711538461538463</v>
      </c>
      <c r="O5" s="8"/>
    </row>
    <row r="6" spans="1:15" ht="12.75">
      <c r="A6" s="11" t="s">
        <v>60</v>
      </c>
      <c r="B6" s="9" t="s">
        <v>67</v>
      </c>
      <c r="C6" s="9" t="s">
        <v>68</v>
      </c>
      <c r="D6" s="10">
        <v>0.248</v>
      </c>
      <c r="E6" s="10">
        <v>0.272</v>
      </c>
      <c r="F6" s="8">
        <f>SUM(D6-E6)</f>
        <v>-0.02400000000000002</v>
      </c>
      <c r="G6" s="8"/>
      <c r="H6" s="12">
        <f>SUM(E6/D6)</f>
        <v>1.0967741935483872</v>
      </c>
      <c r="I6" s="8"/>
      <c r="J6" s="10">
        <v>0.394</v>
      </c>
      <c r="K6" s="10">
        <v>0.33</v>
      </c>
      <c r="L6" s="10">
        <f>SUM(K6-J6)</f>
        <v>-0.064</v>
      </c>
      <c r="M6" s="10"/>
      <c r="N6" s="12">
        <f>SUM(K6/J6)</f>
        <v>0.8375634517766497</v>
      </c>
      <c r="O6" s="8"/>
    </row>
    <row r="7" spans="1:15" ht="12.75">
      <c r="A7" s="11" t="s">
        <v>61</v>
      </c>
      <c r="B7" s="9" t="s">
        <v>49</v>
      </c>
      <c r="C7" s="9" t="s">
        <v>69</v>
      </c>
      <c r="D7" s="10">
        <v>0.563</v>
      </c>
      <c r="E7" s="10">
        <v>0.48</v>
      </c>
      <c r="F7" s="8">
        <f>SUM(D7-E7)</f>
        <v>0.08299999999999996</v>
      </c>
      <c r="G7" s="8"/>
      <c r="H7" s="12">
        <f>SUM(E7/D7)</f>
        <v>0.852575488454707</v>
      </c>
      <c r="I7" s="8"/>
      <c r="J7" s="10">
        <v>1.079</v>
      </c>
      <c r="K7" s="10">
        <v>1.272</v>
      </c>
      <c r="L7" s="10">
        <f>SUM(K7-J7)</f>
        <v>0.19300000000000006</v>
      </c>
      <c r="M7" s="10"/>
      <c r="N7" s="12">
        <f>SUM(K7/J7)</f>
        <v>1.1788693234476368</v>
      </c>
      <c r="O7" s="8"/>
    </row>
    <row r="8" spans="1:15" ht="12.75">
      <c r="A8" s="11"/>
      <c r="B8" s="13"/>
      <c r="C8" s="9"/>
      <c r="D8" s="10"/>
      <c r="E8" s="10"/>
      <c r="F8" s="8"/>
      <c r="G8" s="8"/>
      <c r="H8" s="12"/>
      <c r="I8" s="8"/>
      <c r="J8" s="10"/>
      <c r="K8" s="10"/>
      <c r="L8" s="8"/>
      <c r="M8" s="8"/>
      <c r="N8" s="12"/>
      <c r="O8" s="8"/>
    </row>
    <row r="9" spans="1:15" ht="12.75">
      <c r="A9" s="11" t="s">
        <v>62</v>
      </c>
      <c r="B9" s="14" t="s">
        <v>70</v>
      </c>
      <c r="C9" s="9" t="s">
        <v>71</v>
      </c>
      <c r="D9" s="10">
        <v>0.0991</v>
      </c>
      <c r="E9" s="10">
        <v>0.0971</v>
      </c>
      <c r="F9" s="8">
        <f>SUM(D9-E9)</f>
        <v>0.001999999999999988</v>
      </c>
      <c r="G9" s="8"/>
      <c r="H9" s="12">
        <f>SUM(E9/D9)</f>
        <v>0.9798183652875884</v>
      </c>
      <c r="I9" s="8"/>
      <c r="J9" s="10">
        <v>0.166</v>
      </c>
      <c r="K9" s="10">
        <v>0.196</v>
      </c>
      <c r="L9" s="10">
        <f>SUM(K9-J9)</f>
        <v>0.03</v>
      </c>
      <c r="M9" s="10"/>
      <c r="N9" s="12">
        <f>SUM(K9/J9)</f>
        <v>1.180722891566265</v>
      </c>
      <c r="O9" s="8"/>
    </row>
    <row r="10" spans="1:15" ht="12.75">
      <c r="A10" s="11" t="s">
        <v>63</v>
      </c>
      <c r="B10" s="14" t="s">
        <v>72</v>
      </c>
      <c r="C10" s="14" t="s">
        <v>72</v>
      </c>
      <c r="D10" s="10">
        <v>0.383</v>
      </c>
      <c r="E10" s="10">
        <v>0.476</v>
      </c>
      <c r="F10" s="8">
        <f>SUM(D10-E10)</f>
        <v>-0.09299999999999997</v>
      </c>
      <c r="G10" s="8"/>
      <c r="H10" s="12">
        <f>SUM(E10/D10)</f>
        <v>1.2428198433420365</v>
      </c>
      <c r="I10" s="8"/>
      <c r="J10" s="10">
        <v>0.595</v>
      </c>
      <c r="K10" s="10">
        <v>1.757</v>
      </c>
      <c r="L10" s="8">
        <f>SUM(K10-J10)</f>
        <v>1.162</v>
      </c>
      <c r="M10" s="8"/>
      <c r="N10" s="12">
        <f>SUM(K10/J10)</f>
        <v>2.9529411764705884</v>
      </c>
      <c r="O10" s="8"/>
    </row>
    <row r="11" spans="1:15" ht="12.75">
      <c r="A11" s="11" t="s">
        <v>64</v>
      </c>
      <c r="B11" s="14" t="s">
        <v>49</v>
      </c>
      <c r="C11" s="13" t="s">
        <v>49</v>
      </c>
      <c r="D11" s="10">
        <v>0.541</v>
      </c>
      <c r="E11" s="10">
        <v>0.488</v>
      </c>
      <c r="F11" s="8">
        <f>SUM(D11-E11)</f>
        <v>0.05300000000000005</v>
      </c>
      <c r="G11" s="8"/>
      <c r="H11" s="12">
        <f>SUM(E11/D11)</f>
        <v>0.9020332717190387</v>
      </c>
      <c r="I11" s="8"/>
      <c r="J11" s="10">
        <v>0.673</v>
      </c>
      <c r="K11" s="10">
        <v>0.677</v>
      </c>
      <c r="L11" s="10">
        <f>SUM(K11-J11)</f>
        <v>0.0040000000000000036</v>
      </c>
      <c r="M11" s="8"/>
      <c r="N11" s="12">
        <f>SUM(K11/J11)</f>
        <v>1.0059435364041605</v>
      </c>
      <c r="O11" s="8"/>
    </row>
    <row r="12" spans="1:14" ht="12.75">
      <c r="A12" s="6"/>
      <c r="B12" s="5"/>
      <c r="C12" s="5"/>
      <c r="D12" s="2"/>
      <c r="E12" s="2"/>
      <c r="H12" s="2"/>
      <c r="J12" s="2"/>
      <c r="K12" s="2"/>
      <c r="N12" s="2"/>
    </row>
    <row r="13" spans="1:14" ht="12.75">
      <c r="A13" s="6"/>
      <c r="B13" s="5"/>
      <c r="C13" s="3"/>
      <c r="D13" s="2"/>
      <c r="E13" s="2"/>
      <c r="H13" s="2"/>
      <c r="J13" s="2"/>
      <c r="K13" s="2"/>
      <c r="N13" s="2"/>
    </row>
    <row r="14" spans="1:14" ht="12.75">
      <c r="A14" s="6"/>
      <c r="B14" s="5"/>
      <c r="C14" s="3"/>
      <c r="D14" s="2"/>
      <c r="E14" s="2"/>
      <c r="H14" s="2"/>
      <c r="J14" s="2"/>
      <c r="K14" s="2"/>
      <c r="N14" s="2"/>
    </row>
    <row r="15" spans="1:14" ht="12.75">
      <c r="A15" s="6"/>
      <c r="B15" s="5"/>
      <c r="C15" s="3"/>
      <c r="D15" s="2"/>
      <c r="E15" s="2"/>
      <c r="H15" s="2"/>
      <c r="J15" s="2"/>
      <c r="K15" s="2"/>
      <c r="N15" s="2"/>
    </row>
    <row r="16" spans="1:11" ht="12.75">
      <c r="A16" s="6"/>
      <c r="B16" s="5"/>
      <c r="C16" s="3"/>
      <c r="D16" s="2"/>
      <c r="H16" s="2"/>
      <c r="J16" s="2"/>
      <c r="K16" s="2"/>
    </row>
    <row r="17" spans="1:11" ht="12.75">
      <c r="A17" s="6"/>
      <c r="B17" s="7"/>
      <c r="C17" s="3"/>
      <c r="D17" s="2"/>
      <c r="H17" s="2"/>
      <c r="J17" s="2"/>
      <c r="K17" s="2"/>
    </row>
    <row r="18" spans="1:11" ht="12.75">
      <c r="A18" s="6"/>
      <c r="B18" s="7"/>
      <c r="C18" s="3"/>
      <c r="D18" s="2"/>
      <c r="H18" s="2"/>
      <c r="J18" s="2"/>
      <c r="K18" s="2"/>
    </row>
    <row r="19" spans="1:11" ht="12.75">
      <c r="A19" s="6"/>
      <c r="B19" s="7"/>
      <c r="C19" s="3"/>
      <c r="D19" s="2"/>
      <c r="H19" s="2"/>
      <c r="J19" s="2"/>
      <c r="K19" s="2"/>
    </row>
    <row r="20" spans="2:11" ht="12.75">
      <c r="B20" s="7"/>
      <c r="C20" s="3"/>
      <c r="D20" s="2"/>
      <c r="H20" s="2"/>
      <c r="J20" s="2"/>
      <c r="K20" s="2"/>
    </row>
    <row r="21" spans="2:11" ht="12.75">
      <c r="B21" s="7"/>
      <c r="C21" s="3"/>
      <c r="D21" s="2"/>
      <c r="H21" s="2"/>
      <c r="J21" s="2"/>
      <c r="K21" s="2"/>
    </row>
    <row r="22" spans="2:11" ht="12.75">
      <c r="B22" s="7"/>
      <c r="C22" s="3"/>
      <c r="D22" s="2"/>
      <c r="H22" s="2"/>
      <c r="J22" s="2"/>
      <c r="K22" s="2"/>
    </row>
    <row r="23" spans="2:11" ht="12.75">
      <c r="B23" s="7"/>
      <c r="C23" s="3"/>
      <c r="D23" s="2"/>
      <c r="H23" s="2"/>
      <c r="J23" s="2"/>
      <c r="K23" s="2"/>
    </row>
    <row r="24" spans="2:11" ht="12.75">
      <c r="B24" s="7"/>
      <c r="C24" s="3"/>
      <c r="D24" s="2"/>
      <c r="H24" s="2"/>
      <c r="J24" s="2"/>
      <c r="K24" s="2"/>
    </row>
    <row r="25" spans="2:10" ht="12.75">
      <c r="B25" s="4"/>
      <c r="C25" s="3"/>
      <c r="D25" s="2"/>
      <c r="H25" s="2"/>
      <c r="J25" s="2"/>
    </row>
    <row r="26" spans="2:10" ht="12.75">
      <c r="B26" s="4"/>
      <c r="C26" s="3"/>
      <c r="D26" s="2"/>
      <c r="H26" s="2"/>
      <c r="J26" s="2"/>
    </row>
    <row r="27" spans="3:10" ht="12.75">
      <c r="C27" s="1"/>
      <c r="D27" s="2"/>
      <c r="H27" s="2"/>
      <c r="J27" s="2"/>
    </row>
    <row r="28" spans="3:8" ht="12.75">
      <c r="C28" s="1"/>
      <c r="D28" s="2"/>
      <c r="H28" s="2"/>
    </row>
    <row r="29" spans="3:8" ht="12.75">
      <c r="C29" s="1"/>
      <c r="D29" s="2"/>
      <c r="H29" s="2"/>
    </row>
    <row r="30" spans="3:8" ht="12.75">
      <c r="C30" s="1"/>
      <c r="D30" s="2"/>
      <c r="H30" s="2"/>
    </row>
    <row r="31" spans="3:8" ht="12.75">
      <c r="C31" s="1"/>
      <c r="D31" s="2"/>
      <c r="H31" s="2"/>
    </row>
    <row r="32" spans="3:8" ht="12.75">
      <c r="C32" s="1"/>
      <c r="D32" s="2"/>
      <c r="H32" s="2"/>
    </row>
    <row r="33" spans="3:8" ht="12.75">
      <c r="C33" s="1"/>
      <c r="D33" s="2"/>
      <c r="H33" s="2"/>
    </row>
    <row r="34" spans="3:8" ht="12.75">
      <c r="C34" s="1"/>
      <c r="H34" s="2"/>
    </row>
    <row r="35" spans="3:8" ht="12.75">
      <c r="C35" s="1"/>
      <c r="H35" s="2"/>
    </row>
    <row r="36" spans="3:8" ht="12.75">
      <c r="C36" s="1"/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</sheetData>
  <mergeCells count="1">
    <mergeCell ref="A1:K1"/>
  </mergeCells>
  <printOptions/>
  <pageMargins left="0.75" right="0.75" top="1" bottom="1" header="0.5" footer="0.5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2008-03-19T21:54:50Z</cp:lastPrinted>
  <dcterms:created xsi:type="dcterms:W3CDTF">2008-03-19T19:13:20Z</dcterms:created>
  <dcterms:modified xsi:type="dcterms:W3CDTF">2008-05-19T23:48:18Z</dcterms:modified>
  <cp:category/>
  <cp:version/>
  <cp:contentType/>
  <cp:contentStatus/>
</cp:coreProperties>
</file>